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<sst xmlns="http://schemas.openxmlformats.org/spreadsheetml/2006/main" count="56" uniqueCount="43">
  <si>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User inputs in Orange</t>
  </si>
  <si>
    <t>Time to Shift N deg (days)</t>
  </si>
  <si>
    <t>Constants and Conversion Factors</t>
  </si>
  <si>
    <t>Drift Rate (deg/day)</t>
  </si>
  <si>
    <t>Central Body</t>
  </si>
  <si>
    <t xml:space="preserve">Equatorial Radius </t>
  </si>
  <si>
    <t>Sidereal Period [length of day]</t>
  </si>
  <si>
    <t>Synchronous Semi-major Axis</t>
  </si>
  <si>
    <r>
      <t>(km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/s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</si>
  <si>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(km)</t>
  </si>
  <si>
    <t>(days)</t>
  </si>
  <si>
    <t>Other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</si>
  <si>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</si>
  <si>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</si>
  <si>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</si>
  <si>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</si>
  <si>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</si>
  <si>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</si>
  <si>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</si>
  <si>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</si>
  <si>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</si>
  <si>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1 day</t>
  </si>
  <si>
    <t>hr</t>
  </si>
  <si>
    <t>Moon</t>
  </si>
  <si>
    <t>(deg)</t>
  </si>
  <si>
    <t>(deg/day)</t>
  </si>
  <si>
    <t>Initial Drift Rate</t>
  </si>
  <si>
    <t>(km/s)</t>
  </si>
  <si>
    <t>Nominal Velocity in Synchronous Orbit</t>
  </si>
  <si>
    <t>Nominal Velocity  in Synchronous Orbit</t>
  </si>
  <si>
    <t>Table 9-19. Drift Rate and Total Delta V Required to Shift a Synchronous Satellite N deg in Longitude</t>
  </si>
  <si>
    <t>Drift Rate Step</t>
  </si>
  <si>
    <t>Satellite's Shift in Longitude = N</t>
  </si>
  <si>
    <t>μ</t>
  </si>
  <si>
    <t>See text for explanation.</t>
  </si>
  <si>
    <r>
      <t xml:space="preserve">Total </t>
    </r>
    <r>
      <rPr>
        <b/>
        <sz val="9"/>
        <rFont val="Arial"/>
        <family val="2"/>
      </rPr>
      <t>Δ</t>
    </r>
    <r>
      <rPr>
        <b/>
        <sz val="9"/>
        <rFont val="Geneva"/>
        <family val="0"/>
      </rPr>
      <t>V (m/s)</t>
    </r>
  </si>
  <si>
    <t>G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</si>
  <si>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/kg-s</t>
    </r>
    <r>
      <rPr>
        <vertAlign val="superscript"/>
        <sz val="10"/>
        <rFont val="Geneva"/>
        <family val="0"/>
      </rPr>
      <t>2</t>
    </r>
  </si>
  <si>
    <t>Implemented by Kyungmo Koo, and Anthony Shao, Microcosm. Contact: bookproject@smad.com</t>
  </si>
  <si>
    <t>Mass of 'Other' Central Body (kg)</t>
  </si>
  <si>
    <t>Input a mass in N14 if you choose the 'Other' central body</t>
  </si>
  <si>
    <t>Copy any one of lines 4 through 14 (in column H to M) to line 17 (in column A to F) to get a table of drift rate and total delta V to shift a synchronous satellite, relative to various solar system objects.</t>
  </si>
  <si>
    <t>Version 1. August 2, 2011. copyright, 2010, Microcosm,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</si>
</sst>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E+00"/>
    <numFmt numFmtId="167" formatCode="[$-409]h:mm:ss\ AM/PM"/>
    <numFmt numFmtId="168" formatCode="0.000"/>
    <numFmt numFmtId="169" formatCode="0.0E+00"/>
    <numFmt numFmtId="170" formatCode="0.00000E+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0"/>
      <name val="Geneva"/>
      <family val="0"/>
    </font>
    <font>
      <sz val="10"/>
      <name val="Geneva"/>
      <family val="0"/>
    </font>
    <font>
      <sz val="8"/>
      <name val="Arial"/>
      <family val="0"/>
    </font>
    <font>
      <b/>
      <sz val="9"/>
      <name val="Geneva"/>
      <family val="0"/>
    </font>
    <font>
      <b/>
      <vertAlign val="superscript"/>
      <sz val="9"/>
      <name val="Geneva"/>
      <family val="0"/>
    </font>
    <font>
      <b/>
      <i/>
      <sz val="9"/>
      <name val="Geneva"/>
      <family val="0"/>
    </font>
    <font>
      <u val="single"/>
      <sz val="10"/>
      <color indexed="12"/>
      <name val="Geneva"/>
      <family val="0"/>
    </font>
    <font>
      <b/>
      <sz val="9"/>
      <color indexed="10"/>
      <name val="Geneva"/>
      <family val="0"/>
    </font>
    <font>
      <b/>
      <sz val="9"/>
      <name val="Georgia"/>
      <family val="1"/>
    </font>
    <font>
      <i/>
      <sz val="10"/>
      <name val="Geneva"/>
      <family val="0"/>
    </font>
    <font>
      <b/>
      <sz val="9"/>
      <name val="Arial"/>
      <family val="2"/>
    </font>
    <font>
      <vertAlign val="superscript"/>
      <sz val="10"/>
      <name val="Geneva"/>
      <family val="0"/>
    </font>
    <font>
      <sz val="9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166" fontId="21" fillId="7" borderId="11" xfId="0" applyNumberFormat="1" applyFont="1" applyFill="1" applyBorder="1" applyAlignment="1">
      <alignment horizontal="center" vertical="center" wrapText="1"/>
    </xf>
    <xf numFmtId="165" fontId="21" fillId="7" borderId="11" xfId="0" applyNumberFormat="1" applyFont="1" applyFill="1" applyBorder="1" applyAlignment="1">
      <alignment horizontal="center" vertical="center"/>
    </xf>
    <xf numFmtId="4" fontId="21" fillId="7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center" wrapText="1"/>
    </xf>
    <xf numFmtId="0" fontId="25" fillId="22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6" fillId="0" borderId="0" xfId="38" applyFont="1" applyFill="1" applyBorder="1" applyAlignment="1" applyProtection="1">
      <alignment horizontal="left" vertical="center"/>
      <protection/>
    </xf>
    <xf numFmtId="165" fontId="21" fillId="20" borderId="16" xfId="0" applyNumberFormat="1" applyFont="1" applyFill="1" applyBorder="1" applyAlignment="1">
      <alignment horizontal="center" vertical="center"/>
    </xf>
    <xf numFmtId="165" fontId="21" fillId="0" borderId="17" xfId="0" applyNumberFormat="1" applyFont="1" applyFill="1" applyBorder="1" applyAlignment="1">
      <alignment horizontal="center" vertical="center"/>
    </xf>
    <xf numFmtId="165" fontId="21" fillId="0" borderId="16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2" fontId="21" fillId="7" borderId="20" xfId="0" applyNumberFormat="1" applyFont="1" applyFill="1" applyBorder="1" applyAlignment="1">
      <alignment horizontal="center" vertical="center" wrapText="1"/>
    </xf>
    <xf numFmtId="165" fontId="21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22" xfId="0" applyFont="1" applyFill="1" applyBorder="1" applyAlignment="1">
      <alignment horizontal="center" vertical="center"/>
    </xf>
    <xf numFmtId="166" fontId="21" fillId="0" borderId="16" xfId="0" applyNumberFormat="1" applyFont="1" applyFill="1" applyBorder="1" applyAlignment="1">
      <alignment horizontal="center" vertical="center" wrapText="1"/>
    </xf>
    <xf numFmtId="165" fontId="21" fillId="0" borderId="23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2" fontId="23" fillId="0" borderId="24" xfId="0" applyNumberFormat="1" applyFont="1" applyFill="1" applyBorder="1" applyAlignment="1">
      <alignment horizontal="center" vertical="center" wrapText="1"/>
    </xf>
    <xf numFmtId="0" fontId="21" fillId="15" borderId="25" xfId="0" applyFont="1" applyFill="1" applyBorder="1" applyAlignment="1">
      <alignment horizontal="center" vertical="center"/>
    </xf>
    <xf numFmtId="0" fontId="21" fillId="15" borderId="26" xfId="0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center" vertical="center"/>
    </xf>
    <xf numFmtId="0" fontId="21" fillId="15" borderId="28" xfId="0" applyFont="1" applyFill="1" applyBorder="1" applyAlignment="1">
      <alignment horizontal="center" vertical="center"/>
    </xf>
    <xf numFmtId="165" fontId="21" fillId="0" borderId="29" xfId="0" applyNumberFormat="1" applyFont="1" applyFill="1" applyBorder="1" applyAlignment="1">
      <alignment horizontal="center" vertical="center"/>
    </xf>
    <xf numFmtId="165" fontId="21" fillId="20" borderId="17" xfId="0" applyNumberFormat="1" applyFont="1" applyFill="1" applyBorder="1" applyAlignment="1">
      <alignment horizontal="center" vertical="center"/>
    </xf>
    <xf numFmtId="165" fontId="21" fillId="20" borderId="29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top" wrapText="1"/>
    </xf>
    <xf numFmtId="0" fontId="28" fillId="4" borderId="14" xfId="0" applyFont="1" applyFill="1" applyBorder="1" applyAlignment="1">
      <alignment horizontal="center" vertical="center" wrapText="1"/>
    </xf>
    <xf numFmtId="2" fontId="23" fillId="4" borderId="15" xfId="0" applyNumberFormat="1" applyFont="1" applyFill="1" applyBorder="1" applyAlignment="1">
      <alignment horizontal="center" vertical="center" wrapText="1"/>
    </xf>
    <xf numFmtId="2" fontId="23" fillId="4" borderId="18" xfId="0" applyNumberFormat="1" applyFont="1" applyFill="1" applyBorder="1" applyAlignment="1">
      <alignment horizontal="center" vertical="top" wrapText="1"/>
    </xf>
    <xf numFmtId="0" fontId="25" fillId="7" borderId="30" xfId="0" applyFont="1" applyFill="1" applyBorder="1" applyAlignment="1">
      <alignment horizontal="center" vertical="center"/>
    </xf>
    <xf numFmtId="3" fontId="21" fillId="7" borderId="11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/>
    </xf>
    <xf numFmtId="0" fontId="25" fillId="20" borderId="12" xfId="0" applyFont="1" applyFill="1" applyBorder="1" applyAlignment="1">
      <alignment horizontal="center" vertical="center"/>
    </xf>
    <xf numFmtId="166" fontId="21" fillId="0" borderId="1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20" fillId="20" borderId="28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0" fillId="20" borderId="30" xfId="0" applyFont="1" applyFill="1" applyBorder="1" applyAlignment="1">
      <alignment horizontal="left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4" fontId="21" fillId="0" borderId="34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20" borderId="34" xfId="0" applyNumberFormat="1" applyFont="1" applyFill="1" applyBorder="1" applyAlignment="1">
      <alignment horizontal="center" vertical="center"/>
    </xf>
    <xf numFmtId="4" fontId="21" fillId="20" borderId="35" xfId="0" applyNumberFormat="1" applyFont="1" applyFill="1" applyBorder="1" applyAlignment="1">
      <alignment horizontal="center" vertical="center"/>
    </xf>
    <xf numFmtId="4" fontId="21" fillId="20" borderId="19" xfId="0" applyNumberFormat="1" applyFont="1" applyFill="1" applyBorder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/>
    </xf>
    <xf numFmtId="165" fontId="21" fillId="15" borderId="11" xfId="0" applyNumberFormat="1" applyFont="1" applyFill="1" applyBorder="1" applyAlignment="1">
      <alignment horizontal="center" vertical="center"/>
    </xf>
    <xf numFmtId="4" fontId="21" fillId="15" borderId="11" xfId="0" applyNumberFormat="1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/>
    </xf>
    <xf numFmtId="166" fontId="21" fillId="0" borderId="29" xfId="0" applyNumberFormat="1" applyFont="1" applyFill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5" fillId="11" borderId="30" xfId="0" applyFont="1" applyFill="1" applyBorder="1" applyAlignment="1">
      <alignment horizontal="center" vertical="center"/>
    </xf>
    <xf numFmtId="0" fontId="28" fillId="4" borderId="37" xfId="0" applyFont="1" applyFill="1" applyBorder="1" applyAlignment="1">
      <alignment horizontal="center" vertical="center" wrapText="1"/>
    </xf>
    <xf numFmtId="0" fontId="28" fillId="4" borderId="29" xfId="0" applyFont="1" applyFill="1" applyBorder="1" applyAlignment="1">
      <alignment horizontal="center" vertical="center" wrapText="1"/>
    </xf>
    <xf numFmtId="2" fontId="23" fillId="4" borderId="15" xfId="0" applyNumberFormat="1" applyFont="1" applyFill="1" applyBorder="1" applyAlignment="1">
      <alignment horizontal="center" vertical="center" wrapText="1"/>
    </xf>
    <xf numFmtId="2" fontId="23" fillId="4" borderId="18" xfId="0" applyNumberFormat="1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/>
    </xf>
    <xf numFmtId="0" fontId="20" fillId="15" borderId="15" xfId="0" applyFont="1" applyFill="1" applyBorder="1" applyAlignment="1">
      <alignment horizontal="center" vertical="center"/>
    </xf>
    <xf numFmtId="2" fontId="21" fillId="11" borderId="38" xfId="0" applyNumberFormat="1" applyFont="1" applyFill="1" applyBorder="1" applyAlignment="1">
      <alignment horizontal="left"/>
    </xf>
    <xf numFmtId="2" fontId="21" fillId="11" borderId="39" xfId="0" applyNumberFormat="1" applyFont="1" applyFill="1" applyBorder="1" applyAlignment="1">
      <alignment horizontal="left"/>
    </xf>
    <xf numFmtId="2" fontId="21" fillId="11" borderId="40" xfId="0" applyNumberFormat="1" applyFont="1" applyFill="1" applyBorder="1" applyAlignment="1">
      <alignment horizontal="left"/>
    </xf>
    <xf numFmtId="0" fontId="20" fillId="11" borderId="41" xfId="0" applyFont="1" applyFill="1" applyBorder="1" applyAlignment="1">
      <alignment horizontal="center" wrapText="1"/>
    </xf>
    <xf numFmtId="0" fontId="20" fillId="11" borderId="42" xfId="0" applyFont="1" applyFill="1" applyBorder="1" applyAlignment="1">
      <alignment horizontal="center" wrapText="1"/>
    </xf>
    <xf numFmtId="169" fontId="0" fillId="15" borderId="43" xfId="0" applyNumberFormat="1" applyFill="1" applyBorder="1" applyAlignment="1">
      <alignment horizontal="center"/>
    </xf>
    <xf numFmtId="0" fontId="32" fillId="7" borderId="44" xfId="0" applyFont="1" applyFill="1" applyBorder="1" applyAlignment="1">
      <alignment horizontal="left" vertical="center" wrapText="1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1" fillId="15" borderId="21" xfId="0" applyFont="1" applyFill="1" applyBorder="1" applyAlignment="1">
      <alignment horizontal="center" vertical="center"/>
    </xf>
    <xf numFmtId="0" fontId="21" fillId="15" borderId="36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48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0" fontId="23" fillId="4" borderId="50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강조색1" xfId="40"/>
    <cellStyle name="강조색2" xfId="41"/>
    <cellStyle name="강조색3" xfId="42"/>
    <cellStyle name="강조색4" xfId="43"/>
    <cellStyle name="강조색5" xfId="44"/>
    <cellStyle name="강조색6" xfId="45"/>
    <cellStyle name="경고문" xfId="46"/>
    <cellStyle name="계산" xfId="47"/>
    <cellStyle name="나쁨" xfId="48"/>
    <cellStyle name="메모" xfId="49"/>
    <cellStyle name="보통" xfId="50"/>
    <cellStyle name="설명 텍스트" xfId="51"/>
    <cellStyle name="셀 확인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6.7109375" style="0" customWidth="1"/>
    <col min="4" max="4" width="14.00390625" style="0" customWidth="1"/>
    <col min="5" max="5" width="15.00390625" style="0" customWidth="1"/>
    <col min="6" max="6" width="17.140625" style="0" customWidth="1"/>
    <col min="7" max="7" width="3.7109375" style="0" customWidth="1"/>
    <col min="8" max="8" width="12.7109375" style="0" customWidth="1"/>
    <col min="9" max="9" width="14.28125" style="0" customWidth="1"/>
    <col min="10" max="10" width="9.7109375" style="0" customWidth="1"/>
    <col min="11" max="11" width="13.140625" style="0" customWidth="1"/>
    <col min="12" max="12" width="14.140625" style="0" customWidth="1"/>
    <col min="13" max="13" width="16.421875" style="0" customWidth="1"/>
    <col min="14" max="14" width="11.7109375" style="0" customWidth="1"/>
    <col min="15" max="15" width="9.28125" style="0" customWidth="1"/>
    <col min="16" max="16" width="13.28125" style="0" customWidth="1"/>
    <col min="17" max="17" width="9.57421875" style="0" customWidth="1"/>
  </cols>
  <sheetData>
    <row r="1" spans="1:17" ht="14.25" customHeight="1">
      <c r="A1" s="1" t="s">
        <v>30</v>
      </c>
      <c r="B1" s="2"/>
      <c r="C1" s="2"/>
      <c r="D1" s="2"/>
      <c r="E1" s="2"/>
      <c r="F1" s="2"/>
      <c r="G1" s="2"/>
      <c r="H1" s="89" t="s">
        <v>4</v>
      </c>
      <c r="I1" s="80" t="s">
        <v>33</v>
      </c>
      <c r="J1" s="87" t="s">
        <v>5</v>
      </c>
      <c r="K1" s="87" t="s">
        <v>6</v>
      </c>
      <c r="L1" s="87" t="s">
        <v>7</v>
      </c>
      <c r="M1" s="82" t="s">
        <v>28</v>
      </c>
      <c r="N1" s="34"/>
      <c r="O1" s="84" t="s">
        <v>2</v>
      </c>
      <c r="P1" s="85"/>
      <c r="Q1" s="86"/>
    </row>
    <row r="2" spans="1:17" ht="14.25" customHeight="1">
      <c r="A2" s="2" t="s">
        <v>38</v>
      </c>
      <c r="B2" s="2"/>
      <c r="C2" s="2"/>
      <c r="D2" s="2"/>
      <c r="E2" s="2"/>
      <c r="F2" s="2"/>
      <c r="G2" s="2"/>
      <c r="H2" s="90"/>
      <c r="I2" s="81"/>
      <c r="J2" s="88"/>
      <c r="K2" s="88"/>
      <c r="L2" s="88"/>
      <c r="M2" s="83"/>
      <c r="N2" s="56"/>
      <c r="O2" s="59" t="s">
        <v>36</v>
      </c>
      <c r="P2" s="58">
        <v>6.67428E-20</v>
      </c>
      <c r="Q2" s="60" t="s">
        <v>37</v>
      </c>
    </row>
    <row r="3" spans="1:17" ht="14.25" thickBot="1">
      <c r="A3" s="54" t="s">
        <v>42</v>
      </c>
      <c r="B3" s="2"/>
      <c r="C3" s="2"/>
      <c r="D3" s="2"/>
      <c r="E3" s="2"/>
      <c r="F3" s="2"/>
      <c r="G3" s="2"/>
      <c r="H3" s="91"/>
      <c r="I3" s="77" t="s">
        <v>8</v>
      </c>
      <c r="J3" s="77" t="s">
        <v>9</v>
      </c>
      <c r="K3" s="77" t="s">
        <v>10</v>
      </c>
      <c r="L3" s="77" t="s">
        <v>9</v>
      </c>
      <c r="M3" s="78" t="s">
        <v>27</v>
      </c>
      <c r="N3" s="12"/>
      <c r="O3" s="61" t="s">
        <v>21</v>
      </c>
      <c r="P3" s="62">
        <v>24</v>
      </c>
      <c r="Q3" s="63" t="s">
        <v>22</v>
      </c>
    </row>
    <row r="4" spans="1:17" ht="12.75">
      <c r="A4" s="55" t="s">
        <v>34</v>
      </c>
      <c r="B4" s="2"/>
      <c r="C4" s="2"/>
      <c r="D4" s="2"/>
      <c r="E4" s="2"/>
      <c r="F4" s="2"/>
      <c r="G4" s="2"/>
      <c r="H4" s="73" t="s">
        <v>12</v>
      </c>
      <c r="I4" s="74">
        <v>22032.1</v>
      </c>
      <c r="J4" s="75">
        <v>2439.7</v>
      </c>
      <c r="K4" s="76">
        <f>1407.6/$P$3</f>
        <v>58.65</v>
      </c>
      <c r="L4" s="52">
        <f aca="true" t="shared" si="0" ref="L4:L13">(I4/(4*PI()^2))^(1/3)*(K4*24*3600)^(2/3)</f>
        <v>242895.7364788552</v>
      </c>
      <c r="M4" s="24">
        <f aca="true" t="shared" si="1" ref="M4:M13">SQRT(I4/L4)</f>
        <v>0.30117436349904303</v>
      </c>
      <c r="N4" s="32"/>
      <c r="O4" s="57"/>
      <c r="P4" s="18"/>
      <c r="Q4" s="18"/>
    </row>
    <row r="5" spans="1:14" ht="13.5" thickBot="1">
      <c r="A5" s="2"/>
      <c r="B5" s="2"/>
      <c r="C5" s="2"/>
      <c r="D5" s="2"/>
      <c r="E5" s="2"/>
      <c r="F5" s="2"/>
      <c r="G5" s="2"/>
      <c r="H5" s="49" t="s">
        <v>13</v>
      </c>
      <c r="I5" s="48">
        <v>324858.5917</v>
      </c>
      <c r="J5" s="3">
        <v>6051.8</v>
      </c>
      <c r="K5" s="4">
        <f>5832.5/$P$3</f>
        <v>243.02083333333334</v>
      </c>
      <c r="L5" s="6">
        <f t="shared" si="0"/>
        <v>1536560.6449919245</v>
      </c>
      <c r="M5" s="23">
        <f t="shared" si="1"/>
        <v>0.4598035561367655</v>
      </c>
      <c r="N5" s="32"/>
    </row>
    <row r="6" spans="1:14" ht="12.75">
      <c r="A6" s="92" t="s">
        <v>0</v>
      </c>
      <c r="B6" s="93"/>
      <c r="C6" s="93"/>
      <c r="D6" s="93"/>
      <c r="E6" s="93"/>
      <c r="F6" s="94"/>
      <c r="G6" s="2"/>
      <c r="H6" s="50" t="s">
        <v>14</v>
      </c>
      <c r="I6" s="48">
        <v>398600.4356</v>
      </c>
      <c r="J6" s="3">
        <v>6378.1366</v>
      </c>
      <c r="K6" s="4">
        <f>23.9345/$P$3</f>
        <v>0.9972708333333333</v>
      </c>
      <c r="L6" s="6">
        <f t="shared" si="0"/>
        <v>42164.20512782203</v>
      </c>
      <c r="M6" s="23">
        <f t="shared" si="1"/>
        <v>3.0746587811183494</v>
      </c>
      <c r="N6" s="32"/>
    </row>
    <row r="7" spans="1:14" ht="12.75">
      <c r="A7" s="95" t="s">
        <v>40</v>
      </c>
      <c r="B7" s="96"/>
      <c r="C7" s="96"/>
      <c r="D7" s="96"/>
      <c r="E7" s="96"/>
      <c r="F7" s="97"/>
      <c r="G7" s="2"/>
      <c r="H7" s="50" t="s">
        <v>23</v>
      </c>
      <c r="I7" s="48">
        <v>4902.80015</v>
      </c>
      <c r="J7" s="3">
        <v>1738.1</v>
      </c>
      <c r="K7" s="4">
        <v>27.322</v>
      </c>
      <c r="L7" s="6">
        <f t="shared" si="0"/>
        <v>88452.94646582042</v>
      </c>
      <c r="M7" s="23">
        <f t="shared" si="1"/>
        <v>0.23543224460734447</v>
      </c>
      <c r="N7" s="32"/>
    </row>
    <row r="8" spans="1:14" ht="12.75" customHeight="1">
      <c r="A8" s="101" t="s">
        <v>41</v>
      </c>
      <c r="B8" s="102"/>
      <c r="C8" s="102"/>
      <c r="D8" s="102"/>
      <c r="E8" s="102"/>
      <c r="F8" s="103"/>
      <c r="G8" s="2"/>
      <c r="H8" s="14" t="s">
        <v>15</v>
      </c>
      <c r="I8" s="48">
        <v>42828.37522</v>
      </c>
      <c r="J8" s="3">
        <v>3396.2</v>
      </c>
      <c r="K8" s="4">
        <f>24.6229/$P$3</f>
        <v>1.0259541666666667</v>
      </c>
      <c r="L8" s="6">
        <f t="shared" si="0"/>
        <v>20427.650653991066</v>
      </c>
      <c r="M8" s="23">
        <f t="shared" si="1"/>
        <v>1.447960079273023</v>
      </c>
      <c r="N8" s="32"/>
    </row>
    <row r="9" spans="1:14" ht="13.5" thickBot="1">
      <c r="A9" s="104"/>
      <c r="B9" s="105"/>
      <c r="C9" s="105"/>
      <c r="D9" s="105"/>
      <c r="E9" s="105"/>
      <c r="F9" s="106"/>
      <c r="G9" s="2"/>
      <c r="H9" s="14" t="s">
        <v>16</v>
      </c>
      <c r="I9" s="48">
        <v>126712762.6</v>
      </c>
      <c r="J9" s="5">
        <v>71492</v>
      </c>
      <c r="K9" s="4">
        <f>9.925/$P$3</f>
        <v>0.4135416666666667</v>
      </c>
      <c r="L9" s="6">
        <f t="shared" si="0"/>
        <v>160020.47371764327</v>
      </c>
      <c r="M9" s="23">
        <f t="shared" si="1"/>
        <v>28.139890548855696</v>
      </c>
      <c r="N9" s="32"/>
    </row>
    <row r="10" spans="1:14" ht="15" customHeight="1" thickBot="1">
      <c r="A10" s="53"/>
      <c r="B10" s="53"/>
      <c r="C10" s="53"/>
      <c r="D10" s="2"/>
      <c r="E10" s="2"/>
      <c r="F10" s="2"/>
      <c r="G10" s="2"/>
      <c r="H10" s="14" t="s">
        <v>17</v>
      </c>
      <c r="I10" s="48">
        <v>37940584.9</v>
      </c>
      <c r="J10" s="5">
        <v>60268</v>
      </c>
      <c r="K10" s="4">
        <f>10.656/$P$3</f>
        <v>0.444</v>
      </c>
      <c r="L10" s="6">
        <f t="shared" si="0"/>
        <v>112248.16157151933</v>
      </c>
      <c r="M10" s="23">
        <f t="shared" si="1"/>
        <v>18.38494743556293</v>
      </c>
      <c r="N10" s="32"/>
    </row>
    <row r="11" spans="1:14" ht="24">
      <c r="A11" s="110" t="s">
        <v>32</v>
      </c>
      <c r="B11" s="111" t="s">
        <v>26</v>
      </c>
      <c r="C11" s="112" t="s">
        <v>31</v>
      </c>
      <c r="D11" s="2"/>
      <c r="E11" s="2"/>
      <c r="F11" s="2"/>
      <c r="G11" s="2"/>
      <c r="H11" s="14" t="s">
        <v>18</v>
      </c>
      <c r="I11" s="48">
        <v>5794549</v>
      </c>
      <c r="J11" s="5">
        <v>25559</v>
      </c>
      <c r="K11" s="4">
        <f>17.24/$P$3</f>
        <v>0.7183333333333333</v>
      </c>
      <c r="L11" s="6">
        <f t="shared" si="0"/>
        <v>82688.75933978653</v>
      </c>
      <c r="M11" s="23">
        <f t="shared" si="1"/>
        <v>8.371178102485436</v>
      </c>
      <c r="N11" s="98" t="s">
        <v>39</v>
      </c>
    </row>
    <row r="12" spans="1:14" ht="15" customHeight="1">
      <c r="A12" s="113" t="s">
        <v>24</v>
      </c>
      <c r="B12" s="109" t="s">
        <v>25</v>
      </c>
      <c r="C12" s="114" t="s">
        <v>25</v>
      </c>
      <c r="D12" s="2"/>
      <c r="E12" s="2"/>
      <c r="F12" s="2"/>
      <c r="G12" s="2"/>
      <c r="H12" s="14" t="s">
        <v>19</v>
      </c>
      <c r="I12" s="48">
        <v>6836527</v>
      </c>
      <c r="J12" s="6">
        <v>24764</v>
      </c>
      <c r="K12" s="4">
        <f>16.11/$P$3</f>
        <v>0.67125</v>
      </c>
      <c r="L12" s="6">
        <f t="shared" si="0"/>
        <v>83513.61689972023</v>
      </c>
      <c r="M12" s="23">
        <f t="shared" si="1"/>
        <v>9.047719336743008</v>
      </c>
      <c r="N12" s="99"/>
    </row>
    <row r="13" spans="1:14" ht="13.5" thickBot="1">
      <c r="A13" s="37">
        <v>60</v>
      </c>
      <c r="B13" s="107">
        <v>1</v>
      </c>
      <c r="C13" s="108">
        <v>1</v>
      </c>
      <c r="D13" s="2"/>
      <c r="E13" s="2"/>
      <c r="F13" s="2"/>
      <c r="G13" s="2"/>
      <c r="H13" s="14" t="s">
        <v>20</v>
      </c>
      <c r="I13" s="48">
        <v>971.78</v>
      </c>
      <c r="J13" s="6">
        <v>1195</v>
      </c>
      <c r="K13" s="4">
        <f>153.2928/$P$3</f>
        <v>6.3872</v>
      </c>
      <c r="L13" s="6">
        <f t="shared" si="0"/>
        <v>19571.26564834273</v>
      </c>
      <c r="M13" s="23">
        <f t="shared" si="1"/>
        <v>0.2228304423600089</v>
      </c>
      <c r="N13" s="99"/>
    </row>
    <row r="14" spans="1:14" ht="13.5" thickBot="1">
      <c r="A14" s="2"/>
      <c r="B14" s="2"/>
      <c r="C14" s="2"/>
      <c r="D14" s="2"/>
      <c r="E14" s="2"/>
      <c r="F14" s="2"/>
      <c r="G14" s="2"/>
      <c r="H14" s="79" t="s">
        <v>11</v>
      </c>
      <c r="I14" s="51">
        <f>P2*N14</f>
        <v>66742.8</v>
      </c>
      <c r="J14" s="71">
        <v>5000</v>
      </c>
      <c r="K14" s="72">
        <v>1</v>
      </c>
      <c r="L14" s="7">
        <f>(I14/(4*PI()^2))^(1/3)*(K14*24*3600)^(2/3)</f>
        <v>23282.202209837473</v>
      </c>
      <c r="M14" s="25">
        <f>SQRT(I14/L14)</f>
        <v>1.6931295236531843</v>
      </c>
      <c r="N14" s="100">
        <f>10^24</f>
        <v>1E+24</v>
      </c>
    </row>
    <row r="15" spans="1:15" ht="24.75" customHeight="1">
      <c r="A15" s="89" t="s">
        <v>4</v>
      </c>
      <c r="B15" s="43" t="s">
        <v>33</v>
      </c>
      <c r="C15" s="16" t="s">
        <v>5</v>
      </c>
      <c r="D15" s="16" t="s">
        <v>6</v>
      </c>
      <c r="E15" s="16" t="s">
        <v>7</v>
      </c>
      <c r="F15" s="44" t="s">
        <v>29</v>
      </c>
      <c r="G15" s="11"/>
      <c r="H15" s="2"/>
      <c r="I15" s="2"/>
      <c r="J15" s="2"/>
      <c r="K15" s="2"/>
      <c r="L15" s="2"/>
      <c r="M15" s="2"/>
      <c r="N15" s="2"/>
      <c r="O15" s="2"/>
    </row>
    <row r="16" spans="1:14" ht="15" customHeight="1">
      <c r="A16" s="90"/>
      <c r="B16" s="42" t="s">
        <v>8</v>
      </c>
      <c r="C16" s="42" t="s">
        <v>9</v>
      </c>
      <c r="D16" s="42" t="s">
        <v>10</v>
      </c>
      <c r="E16" s="42" t="s">
        <v>9</v>
      </c>
      <c r="F16" s="45" t="s">
        <v>27</v>
      </c>
      <c r="G16" s="12"/>
      <c r="J16" s="2"/>
      <c r="K16" s="2"/>
      <c r="L16" s="2"/>
      <c r="M16" s="2"/>
      <c r="N16" s="2"/>
    </row>
    <row r="17" spans="1:14" ht="13.5" thickBot="1">
      <c r="A17" s="46" t="s">
        <v>14</v>
      </c>
      <c r="B17" s="8">
        <v>398600.4356</v>
      </c>
      <c r="C17" s="9">
        <v>6378.1366</v>
      </c>
      <c r="D17" s="10">
        <f>23.9345/$P$3</f>
        <v>0.9972708333333333</v>
      </c>
      <c r="E17" s="47">
        <f>(B17/(4*PI()^2))^(1/3)*(D17*24*3600)^(2/3)</f>
        <v>42164.20512782203</v>
      </c>
      <c r="F17" s="26">
        <f>SQRT(B17/E17)</f>
        <v>3.0746587811183494</v>
      </c>
      <c r="G17" s="13"/>
      <c r="J17" s="2"/>
      <c r="K17" s="2"/>
      <c r="L17" s="2"/>
      <c r="M17" s="2"/>
      <c r="N17" s="2"/>
    </row>
    <row r="18" spans="1:14" ht="13.5" thickBot="1">
      <c r="A18" s="29"/>
      <c r="B18" s="30"/>
      <c r="C18" s="31"/>
      <c r="D18" s="32"/>
      <c r="E18" s="13"/>
      <c r="F18" s="33"/>
      <c r="G18" s="13"/>
      <c r="J18" s="2"/>
      <c r="K18" s="2"/>
      <c r="L18" s="2"/>
      <c r="M18" s="2"/>
      <c r="N18" s="2"/>
    </row>
    <row r="19" spans="1:14" ht="24">
      <c r="A19" s="15" t="s">
        <v>3</v>
      </c>
      <c r="B19" s="16" t="s">
        <v>35</v>
      </c>
      <c r="C19" s="17" t="s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5">
        <f>B13</f>
        <v>1</v>
      </c>
      <c r="B20" s="21">
        <f>(A20*$F$17/540)*1000</f>
        <v>5.693812557626573</v>
      </c>
      <c r="C20" s="64">
        <f>$A$13/A20</f>
        <v>60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36">
        <f>A20+$C$13</f>
        <v>2</v>
      </c>
      <c r="B21" s="22">
        <f aca="true" t="shared" si="2" ref="B21:B40">(A21*$F$17/540)*1000</f>
        <v>11.387625115253146</v>
      </c>
      <c r="C21" s="65">
        <f aca="true" t="shared" si="3" ref="C21:C40">$A$13/A21</f>
        <v>30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38">
        <f>A21+$C$13</f>
        <v>3</v>
      </c>
      <c r="B22" s="39">
        <f t="shared" si="2"/>
        <v>17.08143767287972</v>
      </c>
      <c r="C22" s="66">
        <f t="shared" si="3"/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35">
        <v>5</v>
      </c>
      <c r="B23" s="40">
        <f t="shared" si="2"/>
        <v>28.469062788132863</v>
      </c>
      <c r="C23" s="67">
        <f t="shared" si="3"/>
        <v>12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36">
        <v>6</v>
      </c>
      <c r="B24" s="20">
        <f t="shared" si="2"/>
        <v>34.16287534575944</v>
      </c>
      <c r="C24" s="68">
        <f t="shared" si="3"/>
        <v>10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38">
        <v>7</v>
      </c>
      <c r="B25" s="41">
        <f t="shared" si="2"/>
        <v>39.85668790338601</v>
      </c>
      <c r="C25" s="69">
        <f t="shared" si="3"/>
        <v>8.571428571428571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35">
        <v>8</v>
      </c>
      <c r="B26" s="21">
        <f t="shared" si="2"/>
        <v>45.55050046101258</v>
      </c>
      <c r="C26" s="64">
        <f t="shared" si="3"/>
        <v>7.5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36">
        <v>9</v>
      </c>
      <c r="B27" s="22">
        <f t="shared" si="2"/>
        <v>51.244313018639154</v>
      </c>
      <c r="C27" s="65">
        <f t="shared" si="3"/>
        <v>6.666666666666667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38">
        <v>10</v>
      </c>
      <c r="B28" s="39">
        <f t="shared" si="2"/>
        <v>56.938125576265726</v>
      </c>
      <c r="C28" s="66">
        <f t="shared" si="3"/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35">
        <v>15</v>
      </c>
      <c r="B29" s="40">
        <f t="shared" si="2"/>
        <v>85.40718836439859</v>
      </c>
      <c r="C29" s="67">
        <f t="shared" si="3"/>
        <v>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36">
        <v>20</v>
      </c>
      <c r="B30" s="20">
        <f t="shared" si="2"/>
        <v>113.87625115253145</v>
      </c>
      <c r="C30" s="68">
        <f t="shared" si="3"/>
        <v>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38">
        <v>25</v>
      </c>
      <c r="B31" s="41">
        <f t="shared" si="2"/>
        <v>142.3453139406643</v>
      </c>
      <c r="C31" s="69">
        <f t="shared" si="3"/>
        <v>2.4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35">
        <v>30</v>
      </c>
      <c r="B32" s="21">
        <f t="shared" si="2"/>
        <v>170.81437672879719</v>
      </c>
      <c r="C32" s="64">
        <f t="shared" si="3"/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36">
        <v>35</v>
      </c>
      <c r="B33" s="22">
        <f t="shared" si="2"/>
        <v>199.28343951693006</v>
      </c>
      <c r="C33" s="65">
        <f t="shared" si="3"/>
        <v>1.7142857142857142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38">
        <v>40</v>
      </c>
      <c r="B34" s="39">
        <f t="shared" si="2"/>
        <v>227.7525023050629</v>
      </c>
      <c r="C34" s="66">
        <f t="shared" si="3"/>
        <v>1.5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35">
        <v>45</v>
      </c>
      <c r="B35" s="40">
        <f t="shared" si="2"/>
        <v>256.22156509319575</v>
      </c>
      <c r="C35" s="67">
        <f t="shared" si="3"/>
        <v>1.3333333333333333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36">
        <v>50</v>
      </c>
      <c r="B36" s="20">
        <f t="shared" si="2"/>
        <v>284.6906278813286</v>
      </c>
      <c r="C36" s="68">
        <f t="shared" si="3"/>
        <v>1.2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38">
        <v>55</v>
      </c>
      <c r="B37" s="41">
        <f t="shared" si="2"/>
        <v>313.15969066946155</v>
      </c>
      <c r="C37" s="69">
        <f t="shared" si="3"/>
        <v>1.0909090909090908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36">
        <v>60</v>
      </c>
      <c r="B38" s="22">
        <f t="shared" si="2"/>
        <v>341.62875345759437</v>
      </c>
      <c r="C38" s="65">
        <f t="shared" si="3"/>
        <v>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36">
        <v>75</v>
      </c>
      <c r="B39" s="22">
        <f t="shared" si="2"/>
        <v>427.03594182199294</v>
      </c>
      <c r="C39" s="65">
        <f t="shared" si="3"/>
        <v>0.8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 thickBot="1">
      <c r="A40" s="37">
        <v>90</v>
      </c>
      <c r="B40" s="27">
        <f t="shared" si="2"/>
        <v>512.4431301863915</v>
      </c>
      <c r="C40" s="70">
        <f t="shared" si="3"/>
        <v>0.6666666666666666</v>
      </c>
      <c r="D40" s="2"/>
      <c r="E40" s="2"/>
      <c r="F40" s="2"/>
      <c r="G40" s="2"/>
      <c r="N40" s="2"/>
    </row>
    <row r="41" spans="1:14" ht="12.75">
      <c r="A41" s="18"/>
      <c r="B41" s="18"/>
      <c r="C41" s="18"/>
      <c r="D41" s="18"/>
      <c r="E41" s="18"/>
      <c r="F41" s="18"/>
      <c r="G41" s="2"/>
      <c r="N41" s="2"/>
    </row>
    <row r="42" spans="1:6" ht="12.75">
      <c r="A42" s="19"/>
      <c r="B42" s="28"/>
      <c r="C42" s="28"/>
      <c r="D42" s="28"/>
      <c r="E42" s="28"/>
      <c r="F42" s="28"/>
    </row>
  </sheetData>
  <sheetProtection/>
  <mergeCells count="12">
    <mergeCell ref="N11:N13"/>
    <mergeCell ref="A15:A16"/>
    <mergeCell ref="H1:H3"/>
    <mergeCell ref="A8:F9"/>
    <mergeCell ref="A6:F6"/>
    <mergeCell ref="A7:F7"/>
    <mergeCell ref="I1:I2"/>
    <mergeCell ref="M1:M2"/>
    <mergeCell ref="O1:Q1"/>
    <mergeCell ref="J1:J2"/>
    <mergeCell ref="K1:K2"/>
    <mergeCell ref="L1:L2"/>
  </mergeCells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AShao</cp:lastModifiedBy>
  <cp:lastPrinted>2011-08-03T00:40:04Z</cp:lastPrinted>
  <dcterms:created xsi:type="dcterms:W3CDTF">2010-02-09T18:07:03Z</dcterms:created>
  <dcterms:modified xsi:type="dcterms:W3CDTF">2011-08-03T00:40:06Z</dcterms:modified>
  <cp:category/>
  <cp:version/>
  <cp:contentType/>
  <cp:contentStatus/>
</cp:coreProperties>
</file>